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enos\Desktop\SIPA\2022-metai\"/>
    </mc:Choice>
  </mc:AlternateContent>
  <xr:revisionPtr revIDLastSave="0" documentId="13_ncr:1_{6FAAA999-DDEA-472D-9A74-5C4DC2E41A21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<sst xmlns="http://schemas.openxmlformats.org/spreadsheetml/2006/main" count="1609" uniqueCount="591">
  <si>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</si>
  <si>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</si>
  <si>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</si>
  <si>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</si>
  <si>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</si>
  <si>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</si>
  <si>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</si>
  <si>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</si>
  <si>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</si>
  <si>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</si>
  <si>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</si>
  <si>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</si>
  <si>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</si>
  <si>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</si>
  <si>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</si>
  <si>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</si>
  <si>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</si>
  <si>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</si>
  <si>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</si>
  <si>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</si>
  <si>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</si>
  <si>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</si>
  <si>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</si>
  <si>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</si>
  <si>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</si>
  <si>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</si>
  <si>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</si>
  <si>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</si>
  <si>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</si>
  <si>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</si>
  <si>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</si>
  <si>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</si>
  <si>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</si>
  <si>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</si>
  <si>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</si>
  <si>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</si>
  <si>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</si>
  <si>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</si>
  <si>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</si>
  <si>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</si>
  <si>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</si>
  <si>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</si>
  <si>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</si>
  <si>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</si>
  <si>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</si>
  <si>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</si>
  <si>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</si>
  <si>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</si>
  <si>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</si>
  <si>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</si>
  <si>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</si>
  <si>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</si>
  <si>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</si>
  <si>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</si>
  <si>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</si>
  <si>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</si>
  <si>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</si>
  <si>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</si>
  <si>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</si>
  <si>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</si>
  <si>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</si>
  <si>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</si>
  <si>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</si>
  <si>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</si>
  <si>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</si>
  <si>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</si>
  <si>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</si>
  <si>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</si>
  <si>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</si>
  <si>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</si>
  <si>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</si>
  <si>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</si>
  <si>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</si>
  <si>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</si>
  <si>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</si>
  <si>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</si>
  <si>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</si>
  <si>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</si>
  <si>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</si>
  <si>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</si>
  <si>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</si>
  <si>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</si>
  <si>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</si>
  <si>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</si>
  <si>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</si>
  <si>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</si>
  <si>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</si>
  <si>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</si>
  <si>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</si>
  <si>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</si>
  <si>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</si>
  <si>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</si>
  <si>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</si>
  <si>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</si>
  <si>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</si>
  <si>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</si>
  <si>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</si>
  <si>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</si>
  <si>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</si>
  <si>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</si>
  <si>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</si>
  <si>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</si>
  <si>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</si>
  <si>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</si>
  <si>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</si>
  <si>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</si>
  <si>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</si>
  <si>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</si>
  <si>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</si>
  <si>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</si>
  <si>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</si>
  <si>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</si>
  <si>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</si>
  <si>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</si>
  <si>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</si>
  <si>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</si>
  <si>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</si>
  <si>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</si>
  <si>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</si>
  <si>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</si>
  <si>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</si>
  <si>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</si>
  <si>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</si>
  <si>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</si>
  <si>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</si>
  <si>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</si>
  <si>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</si>
  <si>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</si>
  <si>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</si>
  <si>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</si>
  <si>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</si>
  <si>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</si>
  <si>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</si>
  <si>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</si>
  <si>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</si>
  <si>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</si>
  <si>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</si>
  <si>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</si>
  <si>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</si>
  <si>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</si>
  <si>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</si>
  <si>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</si>
  <si>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</si>
  <si>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</si>
  <si>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</si>
  <si>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</si>
  <si>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</si>
  <si>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</si>
  <si>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</si>
  <si>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</si>
  <si>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</si>
  <si>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</si>
  <si>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</si>
  <si>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</si>
  <si>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</si>
  <si>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</si>
  <si>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</si>
  <si>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</si>
  <si>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</si>
  <si>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</si>
  <si>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</si>
  <si>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</si>
  <si>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</si>
  <si>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</si>
  <si>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</si>
  <si>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</si>
  <si>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</si>
  <si>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</si>
  <si>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</si>
  <si>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</si>
  <si>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</si>
  <si>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</si>
  <si>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</si>
  <si>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</si>
  <si>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</si>
  <si>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</si>
  <si>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</si>
  <si>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</si>
  <si>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</si>
  <si>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</si>
  <si>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</si>
  <si>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</si>
  <si>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</si>
  <si>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</si>
  <si>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</si>
  <si>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</si>
  <si>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</si>
  <si>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</si>
  <si>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</si>
  <si>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</si>
  <si>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</si>
  <si>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</si>
  <si>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</si>
  <si>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</si>
  <si>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</si>
  <si>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</si>
  <si>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</si>
  <si>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</si>
  <si>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</si>
  <si>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</si>
  <si>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</si>
  <si>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</si>
  <si>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</si>
  <si>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</si>
  <si>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</si>
  <si>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</si>
  <si>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</si>
  <si>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</si>
  <si>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</si>
  <si>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</si>
  <si>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</si>
  <si>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</si>
  <si>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</si>
  <si>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</si>
  <si>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</si>
  <si>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</si>
  <si>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</si>
  <si>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</si>
  <si>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</si>
  <si>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</si>
  <si>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</si>
  <si>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</si>
  <si>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</si>
  <si>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</si>
  <si>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</si>
  <si>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</si>
  <si>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</si>
  <si>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</si>
  <si>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</si>
  <si>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</si>
  <si>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</si>
  <si>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</si>
  <si>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</si>
  <si>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</si>
  <si>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</si>
  <si>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</si>
  <si>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</si>
  <si>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</si>
  <si>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</si>
  <si>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</si>
  <si>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</si>
  <si>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</si>
  <si>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</si>
  <si>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</si>
  <si>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</si>
  <si>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</si>
  <si>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</si>
  <si>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</si>
  <si>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</si>
  <si>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</si>
  <si>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</si>
  <si>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</si>
  <si>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</si>
  <si>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</si>
  <si>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</si>
  <si>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</si>
  <si>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</si>
  <si>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</si>
  <si>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</si>
  <si>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</si>
  <si>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</si>
  <si>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</si>
  <si>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</si>
  <si>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</si>
  <si>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</si>
  <si>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</si>
  <si>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</si>
  <si>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</si>
  <si>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</si>
  <si>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</si>
  <si>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</si>
  <si>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</si>
  <si>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</si>
  <si>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</si>
  <si>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</si>
  <si>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</si>
  <si>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</si>
  <si>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</si>
  <si>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</si>
  <si>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</si>
  <si>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</si>
  <si>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</si>
  <si>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</si>
  <si>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</si>
  <si>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</si>
  <si>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</si>
  <si>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</si>
  <si>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</si>
  <si>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</si>
  <si>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</si>
  <si>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</si>
  <si>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</si>
  <si>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</si>
  <si>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</si>
  <si>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</si>
  <si>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</si>
  <si>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</si>
  <si>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</si>
  <si>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</si>
  <si>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</si>
  <si>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</si>
  <si>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</si>
  <si>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</si>
  <si>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</si>
  <si>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</si>
  <si>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</si>
  <si>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</si>
  <si>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</si>
  <si>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</si>
  <si>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</si>
  <si>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</si>
  <si>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</si>
  <si>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</si>
  <si>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</si>
  <si>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</si>
  <si>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</si>
  <si>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</si>
  <si>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</si>
  <si>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</si>
  <si>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</si>
  <si>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</si>
  <si>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</si>
  <si>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</si>
  <si>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</si>
  <si>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</si>
  <si>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</si>
  <si>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</si>
  <si>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</si>
  <si>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</si>
  <si>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</si>
  <si>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</si>
  <si>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</si>
  <si>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</si>
  <si>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</si>
  <si>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</si>
  <si>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</si>
  <si>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</si>
  <si>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</si>
  <si>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</si>
  <si>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</si>
  <si>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</si>
  <si>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</si>
  <si>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</si>
  <si>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</si>
  <si>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</si>
  <si>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</si>
  <si>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</si>
  <si>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</si>
  <si>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</si>
  <si>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</si>
  <si>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</si>
  <si>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</si>
  <si>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</si>
  <si>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</si>
  <si>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</si>
  <si>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</si>
  <si>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</si>
  <si>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</si>
  <si>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</si>
  <si>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</si>
  <si>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</si>
  <si>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</si>
  <si>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</si>
  <si>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</si>
  <si>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</si>
  <si>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</si>
  <si>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</si>
  <si>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</si>
  <si>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</si>
  <si>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</si>
  <si>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</si>
  <si>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</si>
  <si>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</si>
  <si>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</si>
  <si>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</si>
  <si>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</si>
  <si>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</si>
  <si>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</si>
  <si>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</si>
  <si>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</si>
  <si>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</si>
  <si>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</si>
  <si>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</si>
  <si>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</si>
  <si>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</si>
  <si>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</si>
  <si>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</si>
  <si>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</si>
  <si>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</si>
  <si>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</si>
  <si>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</si>
  <si>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</si>
  <si>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</si>
  <si>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</si>
  <si>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</si>
  <si>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</si>
  <si>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</si>
  <si>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</si>
  <si>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</si>
  <si>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</si>
  <si>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</si>
  <si>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</si>
  <si>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</si>
  <si>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</si>
  <si>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</si>
  <si>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</si>
  <si>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</si>
  <si>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</si>
  <si>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</si>
  <si>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</si>
  <si>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</si>
  <si>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</si>
  <si>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</si>
  <si>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</si>
  <si>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</si>
  <si>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</si>
  <si>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</si>
  <si>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</si>
  <si>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</si>
  <si>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</si>
  <si>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</si>
  <si>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</si>
  <si>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</si>
  <si>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</si>
  <si>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</si>
  <si>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</si>
  <si>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</si>
  <si>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</si>
  <si>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</si>
  <si>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</si>
  <si>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</si>
  <si>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</si>
  <si>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</si>
  <si>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</si>
  <si>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</si>
  <si>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</si>
  <si>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</si>
  <si>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</si>
  <si>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</si>
  <si>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</si>
  <si>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</si>
  <si>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</si>
  <si>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</si>
  <si>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</si>
  <si>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</si>
  <si>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</si>
  <si>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</si>
  <si>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</si>
  <si>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</si>
  <si>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</si>
  <si>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</si>
  <si>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</si>
  <si>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</si>
  <si>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</si>
  <si>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</si>
  <si>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</si>
  <si>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</si>
  <si>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</si>
  <si>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</si>
  <si>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</si>
  <si>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</si>
  <si>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</si>
  <si>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</si>
  <si>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</si>
  <si>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</si>
  <si>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</si>
  <si>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</si>
  <si>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</si>
  <si>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</si>
  <si>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</si>
  <si>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</si>
  <si>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</si>
  <si>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</si>
  <si>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</si>
  <si>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</si>
  <si>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</si>
  <si>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</si>
  <si>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</si>
  <si>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</si>
  <si>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</si>
  <si>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</si>
  <si>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</si>
  <si>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</si>
  <si>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</si>
  <si>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</si>
  <si>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</si>
  <si>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</si>
  <si>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</si>
  <si>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</si>
  <si>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</si>
  <si>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</si>
  <si>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</si>
  <si>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</si>
  <si>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</si>
  <si>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</si>
  <si>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</si>
  <si>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</si>
  <si>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</si>
  <si>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</si>
  <si>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</si>
  <si>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</si>
  <si>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</si>
  <si>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</si>
  <si>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</si>
  <si>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</si>
  <si>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</si>
  <si>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</si>
  <si>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</si>
  <si>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</si>
  <si>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</si>
  <si>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</si>
  <si>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</si>
  <si>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</si>
  <si>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</si>
  <si>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</si>
  <si>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</si>
  <si>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</si>
  <si>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</si>
  <si>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</si>
  <si>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</si>
  <si>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</si>
  <si>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</si>
  <si>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</si>
  <si>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</si>
  <si>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</si>
  <si>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</si>
  <si>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</si>
  <si>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</si>
  <si>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</si>
  <si>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</si>
  <si>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</si>
  <si>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</si>
  <si>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</si>
  <si>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</si>
  <si>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</si>
  <si>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</si>
  <si>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</si>
  <si>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</si>
  <si>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</si>
  <si>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</si>
  <si>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</si>
  <si>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</si>
  <si>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</si>
  <si>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</si>
  <si>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</si>
  <si>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</si>
  <si>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</si>
  <si>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</si>
  <si>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</si>
  <si>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</si>
  <si>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</si>
  <si>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</si>
  <si>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</si>
  <si>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</si>
  <si>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</si>
  <si>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</si>
  <si>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</si>
  <si>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</si>
  <si>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</si>
  <si>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</si>
  <si>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</si>
  <si>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</si>
  <si>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</si>
  <si>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</si>
  <si>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</si>
  <si>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</si>
  <si>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</si>
  <si>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</si>
  <si>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</si>
  <si>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</si>
  <si>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</si>
  <si>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</si>
  <si>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</si>
  <si>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</si>
  <si>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</si>
  <si>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</si>
  <si>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</si>
  <si>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</si>
  <si>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</si>
  <si>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</si>
  <si>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</si>
  <si>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</si>
  <si>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</si>
  <si>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</si>
  <si>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</si>
  <si>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</si>
  <si>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</si>
  <si>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Vladzė Prunskienė</t>
  </si>
  <si>
    <t>Irena Subačienė</t>
  </si>
  <si>
    <t>II kadencija</t>
  </si>
  <si>
    <t>868602213, finansai@dbukis.lt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</si>
</sst>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abSelected="1" topLeftCell="A55" zoomScaleNormal="100" zoomScaleSheetLayoutView="85" zoomScalePageLayoutView="60" workbookViewId="0">
      <selection activeCell="C132" sqref="C132:E132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06" t="s">
        <v>585</v>
      </c>
      <c r="E2" s="407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08"/>
      <c r="E3" s="409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08"/>
      <c r="E4" s="409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19" t="s">
        <v>5</v>
      </c>
      <c r="C6" s="420"/>
      <c r="D6" s="420"/>
      <c r="E6" s="421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22" t="s">
        <v>66</v>
      </c>
      <c r="D8" s="422"/>
      <c r="E8" s="423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10" t="str">
        <f>IFERROR(VLOOKUP(C8,$R$1:$T$243,3,FALSE),"")</f>
        <v>Uždaroji akcinė bendrovė (UAB)</v>
      </c>
      <c r="D9" s="410"/>
      <c r="E9" s="411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10">
        <f>IFERROR(VLOOKUP(C8,$R$2:$S$243,2,FALSE),"")</f>
        <v>152007157</v>
      </c>
      <c r="D10" s="410"/>
      <c r="E10" s="411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24" t="str">
        <f>IFERROR(VLOOKUP(C8,$R$2:$U$243,4,FALSE),"")</f>
        <v>Kita</v>
      </c>
      <c r="D11" s="424"/>
      <c r="E11" s="425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12" t="s">
        <v>587</v>
      </c>
      <c r="D12" s="412"/>
      <c r="E12" s="413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8">
        <v>44896</v>
      </c>
      <c r="D13" s="426"/>
      <c r="E13" s="427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6" t="s">
        <v>589</v>
      </c>
      <c r="D14" s="426"/>
      <c r="E14" s="427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14" t="s">
        <v>588</v>
      </c>
      <c r="D15" s="414"/>
      <c r="E15" s="415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16" t="s">
        <v>37</v>
      </c>
      <c r="D17" s="417"/>
      <c r="E17" s="418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45" t="s">
        <v>42</v>
      </c>
      <c r="D18" s="445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46"/>
      <c r="D19" s="447"/>
      <c r="E19" s="152"/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46"/>
      <c r="D20" s="447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6"/>
      <c r="D21" s="448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6"/>
      <c r="D22" s="448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6"/>
      <c r="D23" s="448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6"/>
      <c r="D24" s="448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6"/>
      <c r="D25" s="448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46"/>
      <c r="D26" s="447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46"/>
      <c r="D27" s="447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46"/>
      <c r="D28" s="447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49" t="s">
        <v>76</v>
      </c>
      <c r="D29" s="450"/>
      <c r="E29" s="153">
        <f>100%-SUM(E19:E28)</f>
        <v>1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51">
        <v>1</v>
      </c>
      <c r="D31" s="451"/>
      <c r="E31" s="452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53"/>
      <c r="D32" s="453"/>
      <c r="E32" s="454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57"/>
      <c r="D34" s="457"/>
      <c r="E34" s="458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59"/>
      <c r="D35" s="459"/>
      <c r="E35" s="460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43" t="s">
        <v>87</v>
      </c>
      <c r="D37" s="443"/>
      <c r="E37" s="444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55" t="s">
        <v>89</v>
      </c>
      <c r="D38" s="455"/>
      <c r="E38" s="456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5" t="s">
        <v>91</v>
      </c>
      <c r="D39" s="435"/>
      <c r="E39" s="436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7" t="s">
        <v>93</v>
      </c>
      <c r="D40" s="437"/>
      <c r="E40" s="438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1091.5999999999999</v>
      </c>
      <c r="D42" s="34"/>
      <c r="E42" s="163">
        <v>1269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918.6</v>
      </c>
      <c r="D43" s="34"/>
      <c r="E43" s="164">
        <v>1021.5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172.99999999999989</v>
      </c>
      <c r="D44" s="34"/>
      <c r="E44" s="166">
        <f>+E42-E43</f>
        <v>247.5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158.6</v>
      </c>
      <c r="D46" s="48"/>
      <c r="E46" s="167">
        <v>218.1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14.399999999999892</v>
      </c>
      <c r="D47" s="34"/>
      <c r="E47" s="166">
        <f>+E44-E45-E46</f>
        <v>29.400000000000006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0.1</v>
      </c>
      <c r="D49" s="48"/>
      <c r="E49" s="169">
        <v>1.3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1.8</v>
      </c>
      <c r="D50" s="34"/>
      <c r="E50" s="170">
        <f>E51-E52</f>
        <v>0.60000000000000009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1.8</v>
      </c>
      <c r="D51" s="48"/>
      <c r="E51" s="172">
        <v>2.1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/>
      <c r="D52" s="48"/>
      <c r="E52" s="173">
        <v>1.5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16.299999999999891</v>
      </c>
      <c r="D53" s="34"/>
      <c r="E53" s="166">
        <f>+E47+E48+E49+E50</f>
        <v>31.300000000000008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>
        <v>3.7</v>
      </c>
      <c r="D54" s="49"/>
      <c r="E54" s="174">
        <v>12.9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12.599999999999891</v>
      </c>
      <c r="D55" s="34"/>
      <c r="E55" s="166">
        <f>E53-E54</f>
        <v>18.400000000000006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43" t="s">
        <v>87</v>
      </c>
      <c r="D57" s="443"/>
      <c r="E57" s="444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10</v>
      </c>
      <c r="D59" s="38"/>
      <c r="E59" s="172">
        <v>3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48.8</v>
      </c>
      <c r="D60" s="48"/>
      <c r="E60" s="178">
        <v>70.599999999999994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/>
      <c r="D61" s="48"/>
      <c r="E61" s="178"/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58.8</v>
      </c>
      <c r="D63" s="34"/>
      <c r="E63" s="180">
        <f>SUM(E59:E62)</f>
        <v>73.599999999999994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42.7</v>
      </c>
      <c r="D65" s="48"/>
      <c r="E65" s="172">
        <v>61.2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317.10000000000002</v>
      </c>
      <c r="D66" s="48"/>
      <c r="E66" s="178">
        <v>324.7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>
        <v>302.8</v>
      </c>
      <c r="D67" s="48"/>
      <c r="E67" s="178">
        <v>311.89999999999998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>
        <v>14.9</v>
      </c>
      <c r="D68" s="48"/>
      <c r="E68" s="178">
        <v>14.9</v>
      </c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796.8</v>
      </c>
      <c r="D69" s="48"/>
      <c r="E69" s="173">
        <v>820.2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1171.5</v>
      </c>
      <c r="D70" s="34"/>
      <c r="E70" s="46">
        <f>SUM(E65:E66,E68:E69)</f>
        <v>1221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/>
      <c r="D72" s="49"/>
      <c r="E72" s="185"/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1230.3</v>
      </c>
      <c r="D76" s="34"/>
      <c r="E76" s="180">
        <f>SUM(E63,E70,E72,E74)</f>
        <v>1294.5999999999999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340.1</v>
      </c>
      <c r="D78" s="48"/>
      <c r="E78" s="178">
        <v>340.1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340.1</v>
      </c>
      <c r="D79" s="48"/>
      <c r="E79" s="178">
        <v>340.1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>
        <v>129.1</v>
      </c>
      <c r="D84" s="48"/>
      <c r="E84" s="178">
        <v>141.69999999999999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>
        <v>42.9</v>
      </c>
      <c r="D85" s="48"/>
      <c r="E85" s="178">
        <v>43.6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12.6</v>
      </c>
      <c r="D86" s="48"/>
      <c r="E86" s="178">
        <v>18.399999999999999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481.80000000000007</v>
      </c>
      <c r="D87" s="34"/>
      <c r="E87" s="180">
        <f>SUM(E78,E80:E84,E86:E86)</f>
        <v>500.2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/>
      <c r="D89" s="58"/>
      <c r="E89" s="190"/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315.5</v>
      </c>
      <c r="D93" s="48"/>
      <c r="E93" s="178">
        <v>328.7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/>
      <c r="D95" s="48"/>
      <c r="E95" s="178"/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433</v>
      </c>
      <c r="D96" s="48"/>
      <c r="E96" s="178">
        <v>465.7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/>
      <c r="D97" s="48"/>
      <c r="E97" s="178"/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/>
      <c r="D98" s="48"/>
      <c r="E98" s="178"/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748.5</v>
      </c>
      <c r="D100" s="34"/>
      <c r="E100" s="180">
        <f>SUM(E93,E96)</f>
        <v>794.4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/>
      <c r="D102" s="49"/>
      <c r="E102" s="185"/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1230.3000000000002</v>
      </c>
      <c r="D106" s="34"/>
      <c r="E106" s="180">
        <f>SUM(E87,E89,E91,E100,E102,E104)</f>
        <v>1294.5999999999999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43" t="s">
        <v>87</v>
      </c>
      <c r="D112" s="443"/>
      <c r="E112" s="444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17.100000000000001</v>
      </c>
      <c r="D114" s="49"/>
      <c r="E114" s="246">
        <v>21.1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/>
      <c r="D115" s="34"/>
      <c r="E115" s="290"/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/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42</v>
      </c>
      <c r="D120" s="134"/>
      <c r="E120" s="201">
        <v>44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12</v>
      </c>
      <c r="D121" s="48"/>
      <c r="E121" s="178">
        <v>12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583.20000000000005</v>
      </c>
      <c r="D122" s="34"/>
      <c r="E122" s="190">
        <v>648.6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33"/>
      <c r="D125" s="433"/>
      <c r="E125" s="434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9">
        <v>45033</v>
      </c>
      <c r="D130" s="439"/>
      <c r="E130" s="440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41" t="s">
        <v>588</v>
      </c>
      <c r="D131" s="441"/>
      <c r="E131" s="442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9" t="s">
        <v>590</v>
      </c>
      <c r="D132" s="429"/>
      <c r="E132" s="430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31"/>
      <c r="D133" s="431"/>
      <c r="E133" s="432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7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3"/>
      <c r="E2" s="463"/>
      <c r="F2" s="117"/>
      <c r="G2" s="117"/>
    </row>
    <row r="3" spans="1:7" ht="29.25" customHeight="1" x14ac:dyDescent="0.2">
      <c r="A3" s="117"/>
      <c r="B3" s="64"/>
      <c r="C3" s="64"/>
      <c r="D3" s="464" t="s">
        <v>354</v>
      </c>
      <c r="E3" s="464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20" t="s">
        <v>356</v>
      </c>
      <c r="C6" s="420"/>
      <c r="D6" s="420"/>
      <c r="E6" s="420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2" t="str">
        <f>'Finansiniai duomenys'!C8</f>
        <v>UAB „Druskininkų butų ūkis“</v>
      </c>
      <c r="D9" s="462"/>
      <c r="E9" s="462"/>
      <c r="F9" s="117"/>
      <c r="G9" s="117"/>
    </row>
    <row r="10" spans="1:7" x14ac:dyDescent="0.2">
      <c r="A10" s="117"/>
      <c r="B10" s="85" t="s">
        <v>10</v>
      </c>
      <c r="C10" s="410" t="str">
        <f>'Finansiniai duomenys'!C9</f>
        <v>Uždaroji akcinė bendrovė (UAB)</v>
      </c>
      <c r="D10" s="410"/>
      <c r="E10" s="410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10" t="e">
        <f>'Finansiniai duomenys'!#REF!</f>
        <v>#REF!</v>
      </c>
      <c r="D14" s="410"/>
      <c r="E14" s="410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10">
        <f>'Finansiniai duomenys'!C10</f>
        <v>152007157</v>
      </c>
      <c r="D27" s="410"/>
      <c r="E27" s="410"/>
      <c r="F27" s="117"/>
      <c r="G27" s="117"/>
    </row>
    <row r="28" spans="1:9" x14ac:dyDescent="0.2">
      <c r="A28" s="117"/>
      <c r="B28" s="35" t="s">
        <v>17</v>
      </c>
      <c r="C28" s="410" t="e">
        <f>'Finansiniai duomenys'!#REF!</f>
        <v>#REF!</v>
      </c>
      <c r="D28" s="410"/>
      <c r="E28" s="410"/>
      <c r="F28" s="117"/>
      <c r="G28" s="117"/>
    </row>
    <row r="29" spans="1:9" x14ac:dyDescent="0.2">
      <c r="A29" s="117"/>
      <c r="B29" s="35" t="s">
        <v>21</v>
      </c>
      <c r="C29" s="410" t="e">
        <f>'Finansiniai duomenys'!#REF!</f>
        <v>#REF!</v>
      </c>
      <c r="D29" s="410"/>
      <c r="E29" s="410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10" t="e">
        <f>'Finansiniai duomenys'!#REF!</f>
        <v>#REF!</v>
      </c>
      <c r="D30" s="410"/>
      <c r="E30" s="410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10" t="str">
        <f>'Finansiniai duomenys'!C12</f>
        <v>Vladzė Prunskienė</v>
      </c>
      <c r="D31" s="410"/>
      <c r="E31" s="410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1" t="str">
        <f>'Finansiniai duomenys'!C15</f>
        <v>Irena Subačienė</v>
      </c>
      <c r="D32" s="461"/>
      <c r="E32" s="461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16" t="s">
        <v>37</v>
      </c>
      <c r="D34" s="417"/>
      <c r="E34" s="417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45" t="s">
        <v>359</v>
      </c>
      <c r="D35" s="445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5">
        <f>'Finansiniai duomenys'!C19</f>
        <v>0</v>
      </c>
      <c r="D36" s="466"/>
      <c r="E36" s="118">
        <f>'Finansiniai duomenys'!E19</f>
        <v>0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5">
        <f>'Finansiniai duomenys'!C20</f>
        <v>0</v>
      </c>
      <c r="D37" s="466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5">
        <f>'Finansiniai duomenys'!C26</f>
        <v>0</v>
      </c>
      <c r="D38" s="466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5">
        <f>'Finansiniai duomenys'!C27</f>
        <v>0</v>
      </c>
      <c r="D39" s="466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5">
        <f>'Finansiniai duomenys'!C28</f>
        <v>0</v>
      </c>
      <c r="D40" s="466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49" t="s">
        <v>76</v>
      </c>
      <c r="D41" s="450"/>
      <c r="E41" s="69">
        <f>100%-SUM(E36:E40)</f>
        <v>1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7">
        <f>'Finansiniai duomenys'!C31</f>
        <v>1</v>
      </c>
      <c r="D43" s="467"/>
      <c r="E43" s="467"/>
      <c r="F43" s="117"/>
      <c r="G43" s="117"/>
    </row>
    <row r="44" spans="1:9" ht="24" x14ac:dyDescent="0.2">
      <c r="A44" s="117"/>
      <c r="B44" s="87" t="s">
        <v>360</v>
      </c>
      <c r="C44" s="468">
        <f>'Finansiniai duomenys'!C32</f>
        <v>0</v>
      </c>
      <c r="D44" s="468"/>
      <c r="E44" s="468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9" t="e">
        <f>'Finansiniai duomenys'!#REF!</f>
        <v>#REF!</v>
      </c>
      <c r="D46" s="469"/>
      <c r="E46" s="469"/>
      <c r="F46" s="117"/>
      <c r="G46" s="117"/>
    </row>
    <row r="47" spans="1:9" ht="41.25" customHeight="1" x14ac:dyDescent="0.2">
      <c r="A47" s="117"/>
      <c r="B47" s="88" t="s">
        <v>84</v>
      </c>
      <c r="C47" s="470" t="e">
        <f>'Finansiniai duomenys'!#REF!</f>
        <v>#REF!</v>
      </c>
      <c r="D47" s="470"/>
      <c r="E47" s="470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3" t="s">
        <v>87</v>
      </c>
      <c r="D49" s="443"/>
      <c r="E49" s="443"/>
      <c r="F49" s="117"/>
      <c r="G49" s="117"/>
      <c r="H49" s="36"/>
    </row>
    <row r="50" spans="1:12" s="36" customFormat="1" ht="12" customHeight="1" x14ac:dyDescent="0.2">
      <c r="A50" s="123"/>
      <c r="B50" s="135"/>
      <c r="C50" s="455"/>
      <c r="D50" s="455"/>
      <c r="E50" s="455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5" t="s">
        <v>91</v>
      </c>
      <c r="D51" s="435"/>
      <c r="E51" s="435"/>
      <c r="F51" s="117"/>
      <c r="G51" s="117"/>
    </row>
    <row r="52" spans="1:12" x14ac:dyDescent="0.2">
      <c r="A52" s="117"/>
      <c r="B52" s="34"/>
      <c r="C52" s="437" t="s">
        <v>93</v>
      </c>
      <c r="D52" s="437"/>
      <c r="E52" s="437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33"/>
      <c r="D139" s="433"/>
      <c r="E139" s="433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9"/>
      <c r="D144" s="439"/>
      <c r="E144" s="439"/>
      <c r="F144" s="117"/>
      <c r="G144" s="117"/>
    </row>
    <row r="145" spans="1:7" x14ac:dyDescent="0.2">
      <c r="A145" s="117"/>
      <c r="B145" s="34" t="s">
        <v>247</v>
      </c>
      <c r="C145" s="441"/>
      <c r="D145" s="441"/>
      <c r="E145" s="441"/>
      <c r="F145" s="117"/>
      <c r="G145" s="117"/>
    </row>
    <row r="146" spans="1:7" ht="24" x14ac:dyDescent="0.2">
      <c r="A146" s="117"/>
      <c r="B146" s="115" t="s">
        <v>249</v>
      </c>
      <c r="C146" s="429"/>
      <c r="D146" s="429"/>
      <c r="E146" s="429"/>
      <c r="F146" s="117"/>
      <c r="G146" s="117"/>
    </row>
    <row r="147" spans="1:7" ht="30" customHeight="1" x14ac:dyDescent="0.2">
      <c r="A147" s="117"/>
      <c r="B147" s="116" t="s">
        <v>376</v>
      </c>
      <c r="C147" s="431"/>
      <c r="D147" s="431"/>
      <c r="E147" s="431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110"/>
  <sheetViews>
    <sheetView showGridLines="0" zoomScaleNormal="100" workbookViewId="0">
      <selection activeCell="G53" sqref="G53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7" t="s">
        <v>501</v>
      </c>
      <c r="E2" s="478"/>
      <c r="F2" s="478"/>
      <c r="G2" s="478"/>
      <c r="H2" s="489" t="s">
        <v>378</v>
      </c>
      <c r="I2" s="489"/>
      <c r="J2" s="490"/>
      <c r="K2" s="12"/>
    </row>
    <row r="3" spans="1:13" ht="51" customHeight="1" x14ac:dyDescent="0.25">
      <c r="A3" s="12"/>
      <c r="B3" s="323"/>
      <c r="D3" s="476" t="s">
        <v>584</v>
      </c>
      <c r="E3" s="476"/>
      <c r="F3" s="476"/>
      <c r="H3" s="392" t="s">
        <v>355</v>
      </c>
      <c r="J3" s="324"/>
      <c r="K3" s="12"/>
    </row>
    <row r="4" spans="1:13" s="12" customFormat="1" x14ac:dyDescent="0.25">
      <c r="B4" s="471" t="s">
        <v>8</v>
      </c>
      <c r="C4" s="472"/>
      <c r="D4" s="475" t="str">
        <f>'Finansiniai duomenys'!C8</f>
        <v>UAB „Druskininkų butų ūkis“</v>
      </c>
      <c r="E4" s="475"/>
      <c r="F4" s="475"/>
      <c r="G4" s="475"/>
      <c r="H4" s="473"/>
      <c r="I4" s="473"/>
      <c r="J4" s="474"/>
      <c r="L4"/>
    </row>
    <row r="5" spans="1:13" s="12" customFormat="1" x14ac:dyDescent="0.25">
      <c r="B5" s="471" t="s">
        <v>10</v>
      </c>
      <c r="C5" s="472"/>
      <c r="D5" s="473" t="str">
        <f>IFERROR(VLOOKUP(D4,'Finansiniai duomenys'!R2:T236,3,FALSE),"")</f>
        <v>Uždaroji akcinė bendrovė (UAB)</v>
      </c>
      <c r="E5" s="473"/>
      <c r="F5" s="473"/>
      <c r="G5" s="473"/>
      <c r="H5" s="473"/>
      <c r="I5" s="473"/>
      <c r="J5" s="474"/>
      <c r="L5"/>
    </row>
    <row r="6" spans="1:13" s="12" customFormat="1" x14ac:dyDescent="0.25">
      <c r="B6" s="471" t="s">
        <v>14</v>
      </c>
      <c r="C6" s="472"/>
      <c r="D6" s="473">
        <f>IFERROR(VLOOKUP(D4,'Finansiniai duomenys'!R2:T236,2,FALSE),"")</f>
        <v>152007157</v>
      </c>
      <c r="E6" s="473"/>
      <c r="F6" s="473"/>
      <c r="G6" s="473"/>
      <c r="H6" s="473"/>
      <c r="I6" s="473"/>
      <c r="J6" s="474"/>
      <c r="L6"/>
    </row>
    <row r="7" spans="1:13" x14ac:dyDescent="0.25">
      <c r="A7" s="12"/>
      <c r="B7" s="471" t="s">
        <v>21</v>
      </c>
      <c r="C7" s="472"/>
      <c r="D7" s="473" t="str">
        <f>IFERROR(VLOOKUP(D4,'Finansiniai duomenys'!R2:U236,4,FALSE),"")</f>
        <v>Kita</v>
      </c>
      <c r="E7" s="473"/>
      <c r="F7" s="473"/>
      <c r="G7" s="473"/>
      <c r="H7" s="473"/>
      <c r="I7" s="473"/>
      <c r="J7" s="474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/>
      <c r="H12" s="396"/>
      <c r="I12" s="397"/>
      <c r="J12" s="398"/>
      <c r="K12" s="12"/>
    </row>
    <row r="13" spans="1:13" ht="15.75" thickTop="1" x14ac:dyDescent="0.25">
      <c r="A13" s="12"/>
      <c r="B13" s="323"/>
      <c r="D13" s="491" t="s">
        <v>582</v>
      </c>
      <c r="F13" s="493" t="s">
        <v>579</v>
      </c>
      <c r="G13" s="493"/>
      <c r="H13" s="5"/>
      <c r="I13" s="302"/>
      <c r="J13" s="324"/>
      <c r="K13" s="12"/>
    </row>
    <row r="14" spans="1:13" x14ac:dyDescent="0.25">
      <c r="A14" s="12"/>
      <c r="B14" s="323"/>
      <c r="D14" s="492"/>
      <c r="F14" s="493" t="s">
        <v>580</v>
      </c>
      <c r="G14" s="493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0</v>
      </c>
      <c r="I17" s="46">
        <f>'Finansiniai duomenys'!E115</f>
        <v>0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/>
      <c r="G19" s="28"/>
      <c r="H19" s="28"/>
      <c r="I19" s="28"/>
      <c r="J19" s="324"/>
      <c r="K19" s="12"/>
    </row>
    <row r="20" spans="1:11" x14ac:dyDescent="0.25">
      <c r="A20" s="12"/>
      <c r="B20" s="323"/>
      <c r="D20" s="323" t="s">
        <v>455</v>
      </c>
      <c r="F20" s="28"/>
      <c r="G20" s="28"/>
      <c r="H20" s="28"/>
      <c r="I20" s="28"/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/>
      <c r="I22" s="28"/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/>
      <c r="I26" s="28"/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81"/>
      <c r="H95" s="481"/>
      <c r="I95" s="482"/>
      <c r="J95" s="324"/>
      <c r="K95" s="12"/>
    </row>
    <row r="96" spans="1:11" ht="52.9" customHeight="1" x14ac:dyDescent="0.25">
      <c r="A96" s="12"/>
      <c r="B96" s="323"/>
      <c r="D96" s="323"/>
      <c r="G96" s="483"/>
      <c r="H96" s="483"/>
      <c r="I96" s="484"/>
      <c r="J96" s="324"/>
      <c r="K96" s="12"/>
    </row>
    <row r="97" spans="1:11" x14ac:dyDescent="0.25">
      <c r="A97" s="12"/>
      <c r="B97" s="323"/>
      <c r="D97" s="402" t="s">
        <v>243</v>
      </c>
      <c r="G97" s="485"/>
      <c r="H97" s="485"/>
      <c r="I97" s="486"/>
      <c r="J97" s="324"/>
      <c r="K97" s="12"/>
    </row>
    <row r="98" spans="1:11" x14ac:dyDescent="0.25">
      <c r="A98" s="12"/>
      <c r="B98" s="323"/>
      <c r="D98" s="323" t="s">
        <v>245</v>
      </c>
      <c r="G98" s="487"/>
      <c r="H98" s="487"/>
      <c r="I98" s="488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7"/>
      <c r="H99" s="487"/>
      <c r="I99" s="488"/>
      <c r="J99" s="324"/>
      <c r="K99" s="12"/>
    </row>
    <row r="100" spans="1:11" x14ac:dyDescent="0.25">
      <c r="A100" s="12"/>
      <c r="B100" s="323"/>
      <c r="D100" s="323" t="s">
        <v>249</v>
      </c>
      <c r="G100" s="487"/>
      <c r="H100" s="487"/>
      <c r="I100" s="488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9"/>
      <c r="H101" s="479"/>
      <c r="I101" s="480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K26" sqref="K26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494" t="s">
        <v>378</v>
      </c>
      <c r="L3" s="495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00" t="s">
        <v>380</v>
      </c>
      <c r="D6" s="501"/>
      <c r="E6" s="501"/>
      <c r="F6" s="501"/>
      <c r="G6" s="501"/>
      <c r="H6" s="501"/>
      <c r="I6" s="501"/>
      <c r="J6" s="501"/>
      <c r="K6" s="501"/>
      <c r="L6" s="501"/>
      <c r="M6" s="502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496" t="s">
        <v>8</v>
      </c>
      <c r="D9" s="497"/>
      <c r="E9" s="498" t="str">
        <f>'Finansiniai duomenys'!C8</f>
        <v>UAB „Druskininkų butų ūkis“</v>
      </c>
      <c r="F9" s="498"/>
      <c r="G9" s="498"/>
      <c r="H9" s="498"/>
      <c r="I9" s="498"/>
      <c r="J9" s="498"/>
      <c r="K9" s="13"/>
      <c r="L9" s="13"/>
      <c r="M9" s="222"/>
    </row>
    <row r="10" spans="2:15" ht="15.75" thickBot="1" x14ac:dyDescent="0.3">
      <c r="B10" s="221"/>
      <c r="C10" s="496" t="s">
        <v>10</v>
      </c>
      <c r="D10" s="497"/>
      <c r="E10" s="499" t="str">
        <f>'Finansiniai duomenys'!C9</f>
        <v>Uždaroji akcinė bendrovė (UAB)</v>
      </c>
      <c r="F10" s="499"/>
      <c r="G10" s="499"/>
      <c r="H10" s="499"/>
      <c r="I10" s="499"/>
      <c r="J10" s="499"/>
      <c r="K10" s="13"/>
      <c r="L10" s="13"/>
      <c r="M10" s="222"/>
    </row>
    <row r="11" spans="2:15" ht="15.75" thickBot="1" x14ac:dyDescent="0.3">
      <c r="B11" s="221"/>
      <c r="C11" s="496" t="s">
        <v>14</v>
      </c>
      <c r="D11" s="497"/>
      <c r="E11" s="499">
        <f>'Finansiniai duomenys'!C10</f>
        <v>152007157</v>
      </c>
      <c r="F11" s="499"/>
      <c r="G11" s="499"/>
      <c r="H11" s="499"/>
      <c r="I11" s="499"/>
      <c r="J11" s="499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25" t="s">
        <v>489</v>
      </c>
      <c r="D14" s="534"/>
      <c r="E14" s="532"/>
      <c r="F14" s="535"/>
      <c r="G14" s="250"/>
      <c r="H14" s="253"/>
      <c r="I14" s="512" t="s">
        <v>490</v>
      </c>
      <c r="J14" s="531"/>
      <c r="K14" s="532"/>
      <c r="L14" s="533"/>
      <c r="M14" s="223"/>
    </row>
    <row r="15" spans="2:15" ht="26.45" customHeight="1" thickBot="1" x14ac:dyDescent="0.3">
      <c r="B15" s="221"/>
      <c r="C15" s="525" t="s">
        <v>494</v>
      </c>
      <c r="D15" s="513"/>
      <c r="E15" s="513"/>
      <c r="F15" s="528"/>
      <c r="G15" s="138"/>
      <c r="H15" s="253"/>
      <c r="I15" s="510" t="s">
        <v>493</v>
      </c>
      <c r="J15" s="507"/>
      <c r="K15" s="507"/>
      <c r="L15" s="511"/>
      <c r="M15" s="224"/>
    </row>
    <row r="16" spans="2:15" ht="49.5" customHeight="1" thickBot="1" x14ac:dyDescent="0.3">
      <c r="B16" s="221"/>
      <c r="C16" s="525" t="s">
        <v>495</v>
      </c>
      <c r="D16" s="513"/>
      <c r="E16" s="526"/>
      <c r="F16" s="527"/>
      <c r="G16" s="139"/>
      <c r="H16" s="254"/>
      <c r="I16" s="512" t="s">
        <v>491</v>
      </c>
      <c r="J16" s="512"/>
      <c r="K16" s="529"/>
      <c r="L16" s="530"/>
      <c r="M16" s="223"/>
    </row>
    <row r="17" spans="2:13" ht="40.5" customHeight="1" x14ac:dyDescent="0.25">
      <c r="B17" s="221"/>
      <c r="C17" s="525" t="s">
        <v>382</v>
      </c>
      <c r="D17" s="513"/>
      <c r="E17" s="508"/>
      <c r="F17" s="509"/>
      <c r="G17" s="250"/>
      <c r="H17" s="254"/>
      <c r="I17" s="513" t="s">
        <v>382</v>
      </c>
      <c r="J17" s="513"/>
      <c r="K17" s="508"/>
      <c r="L17" s="509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21" t="s">
        <v>496</v>
      </c>
      <c r="D20" s="517"/>
      <c r="E20" s="517"/>
      <c r="F20" s="522"/>
      <c r="G20" s="19"/>
      <c r="H20" s="253"/>
      <c r="I20" s="517" t="s">
        <v>586</v>
      </c>
      <c r="J20" s="517"/>
      <c r="K20" s="517"/>
      <c r="L20" s="517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23" t="s">
        <v>497</v>
      </c>
      <c r="D22" s="518"/>
      <c r="E22" s="518"/>
      <c r="F22" s="524"/>
      <c r="G22" s="251"/>
      <c r="H22" s="253"/>
      <c r="I22" s="518" t="s">
        <v>492</v>
      </c>
      <c r="J22" s="518"/>
      <c r="K22" s="518"/>
      <c r="L22" s="518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03" t="s">
        <v>236</v>
      </c>
      <c r="D85" s="503"/>
      <c r="E85" s="503"/>
      <c r="F85" s="503"/>
      <c r="G85" s="503"/>
      <c r="H85" s="503"/>
      <c r="I85" s="503"/>
      <c r="J85" s="503"/>
      <c r="K85" s="503"/>
      <c r="L85" s="503"/>
      <c r="M85" s="229"/>
    </row>
    <row r="86" spans="2:13" ht="66" customHeight="1" x14ac:dyDescent="0.25">
      <c r="B86" s="221"/>
      <c r="C86" s="506" t="s">
        <v>387</v>
      </c>
      <c r="D86" s="507"/>
      <c r="E86" s="507"/>
      <c r="F86" s="504"/>
      <c r="G86" s="504"/>
      <c r="H86" s="504"/>
      <c r="I86" s="504"/>
      <c r="J86" s="504"/>
      <c r="K86" s="504"/>
      <c r="L86" s="504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9" t="s">
        <v>243</v>
      </c>
      <c r="D88" s="520"/>
      <c r="E88" s="520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06" t="s">
        <v>245</v>
      </c>
      <c r="D89" s="507"/>
      <c r="E89" s="507"/>
      <c r="F89" s="505"/>
      <c r="G89" s="505"/>
      <c r="H89" s="505"/>
      <c r="I89" s="505"/>
      <c r="J89" s="505"/>
      <c r="K89" s="505"/>
      <c r="L89" s="505"/>
      <c r="M89" s="230"/>
    </row>
    <row r="90" spans="2:13" ht="15.75" customHeight="1" x14ac:dyDescent="0.25">
      <c r="B90" s="221"/>
      <c r="C90" s="506" t="s">
        <v>247</v>
      </c>
      <c r="D90" s="507"/>
      <c r="E90" s="507"/>
      <c r="F90" s="505"/>
      <c r="G90" s="505"/>
      <c r="H90" s="505"/>
      <c r="I90" s="505"/>
      <c r="J90" s="505"/>
      <c r="K90" s="505"/>
      <c r="L90" s="505"/>
      <c r="M90" s="230"/>
    </row>
    <row r="91" spans="2:13" ht="15.75" customHeight="1" x14ac:dyDescent="0.25">
      <c r="B91" s="221"/>
      <c r="C91" s="506" t="s">
        <v>249</v>
      </c>
      <c r="D91" s="507"/>
      <c r="E91" s="507"/>
      <c r="F91" s="505"/>
      <c r="G91" s="505"/>
      <c r="H91" s="505"/>
      <c r="I91" s="505"/>
      <c r="J91" s="505"/>
      <c r="K91" s="505"/>
      <c r="L91" s="505"/>
      <c r="M91" s="230"/>
    </row>
    <row r="92" spans="2:13" ht="21" customHeight="1" x14ac:dyDescent="0.25">
      <c r="B92" s="221"/>
      <c r="C92" s="514" t="s">
        <v>251</v>
      </c>
      <c r="D92" s="512"/>
      <c r="E92" s="512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5"/>
      <c r="D93" s="516"/>
      <c r="E93" s="516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topLeftCell="A58" zoomScale="60" zoomScaleNormal="60" workbookViewId="0">
      <selection activeCell="K13" sqref="K13:L13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52" t="str">
        <f>'Finansiniai duomenys'!C8</f>
        <v>UAB „Druskininkų butų ūkis“</v>
      </c>
      <c r="I3" s="552"/>
      <c r="J3" s="552"/>
      <c r="K3" s="552"/>
      <c r="L3" s="552"/>
      <c r="N3" s="494" t="s">
        <v>378</v>
      </c>
      <c r="O3" s="494"/>
      <c r="P3" s="494"/>
      <c r="T3" s="12"/>
      <c r="U3" t="s">
        <v>218</v>
      </c>
    </row>
    <row r="4" spans="1:21" ht="13.9" customHeight="1" x14ac:dyDescent="0.25">
      <c r="A4" s="12"/>
      <c r="C4" s="536" t="s">
        <v>510</v>
      </c>
      <c r="D4" s="537"/>
      <c r="E4" s="537"/>
      <c r="F4" s="390"/>
      <c r="G4" s="369" t="s">
        <v>397</v>
      </c>
      <c r="H4" s="552" t="str">
        <f>IFERROR(VLOOKUP(H3,'Finansiniai duomenys'!R2:T236,3,FALSE),"")</f>
        <v>Uždaroji akcinė bendrovė (UAB)</v>
      </c>
      <c r="I4" s="552"/>
      <c r="J4" s="552"/>
      <c r="K4" s="552"/>
      <c r="L4" s="552"/>
      <c r="N4" s="494"/>
      <c r="O4" s="494"/>
      <c r="P4" s="494"/>
      <c r="T4" s="12"/>
    </row>
    <row r="5" spans="1:21" x14ac:dyDescent="0.25">
      <c r="A5" s="12"/>
      <c r="C5" s="536"/>
      <c r="D5" s="537"/>
      <c r="E5" s="537"/>
      <c r="F5" s="390"/>
      <c r="G5" s="370" t="s">
        <v>14</v>
      </c>
      <c r="H5" s="553">
        <f>IFERROR(VLOOKUP(H3,'Finansiniai duomenys'!R2:T236,2,FALSE),"")</f>
        <v>152007157</v>
      </c>
      <c r="I5" s="553"/>
      <c r="J5" s="553"/>
      <c r="K5" s="553"/>
      <c r="L5" s="553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38" t="s">
        <v>583</v>
      </c>
      <c r="D7" s="539"/>
      <c r="E7" s="539"/>
      <c r="F7" s="123"/>
      <c r="G7" s="554" t="s">
        <v>483</v>
      </c>
      <c r="H7" s="554"/>
      <c r="I7" s="554"/>
      <c r="J7" s="554"/>
      <c r="K7" s="554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39"/>
      <c r="D8" s="539"/>
      <c r="E8" s="539"/>
      <c r="F8" s="123"/>
      <c r="G8" s="554" t="s">
        <v>484</v>
      </c>
      <c r="H8" s="554"/>
      <c r="I8" s="554"/>
      <c r="J8" s="554"/>
      <c r="K8" s="554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39"/>
      <c r="D9" s="539"/>
      <c r="E9" s="539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39"/>
      <c r="D10" s="539"/>
      <c r="E10" s="539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5" t="s">
        <v>498</v>
      </c>
      <c r="D12" s="556"/>
      <c r="E12" s="556"/>
      <c r="F12" s="556"/>
      <c r="G12" s="551" t="s">
        <v>500</v>
      </c>
      <c r="H12" s="551"/>
      <c r="I12" s="551" t="s">
        <v>500</v>
      </c>
      <c r="J12" s="551"/>
      <c r="K12" s="551" t="s">
        <v>500</v>
      </c>
      <c r="L12" s="551"/>
      <c r="M12" s="551" t="s">
        <v>500</v>
      </c>
      <c r="N12" s="551"/>
      <c r="O12" s="551" t="s">
        <v>500</v>
      </c>
      <c r="P12" s="551"/>
      <c r="Q12" s="551" t="s">
        <v>500</v>
      </c>
      <c r="R12" s="551"/>
      <c r="T12" s="12"/>
    </row>
    <row r="13" spans="1:21" ht="67.900000000000006" customHeight="1" x14ac:dyDescent="0.25">
      <c r="A13" s="12"/>
      <c r="C13" s="557" t="s">
        <v>415</v>
      </c>
      <c r="D13" s="558" t="s">
        <v>416</v>
      </c>
      <c r="E13" s="559" t="s">
        <v>508</v>
      </c>
      <c r="F13" s="558" t="s">
        <v>417</v>
      </c>
      <c r="G13" s="542"/>
      <c r="H13" s="543"/>
      <c r="I13" s="542"/>
      <c r="J13" s="543"/>
      <c r="K13" s="542"/>
      <c r="L13" s="543"/>
      <c r="M13" s="542"/>
      <c r="N13" s="543"/>
      <c r="O13" s="542"/>
      <c r="P13" s="543"/>
      <c r="Q13" s="542"/>
      <c r="R13" s="543"/>
      <c r="T13" s="12"/>
    </row>
    <row r="14" spans="1:21" ht="39" customHeight="1" x14ac:dyDescent="0.25">
      <c r="A14" s="12"/>
      <c r="C14" s="557"/>
      <c r="D14" s="558"/>
      <c r="E14" s="560"/>
      <c r="F14" s="558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55" t="s">
        <v>499</v>
      </c>
      <c r="D28" s="556"/>
      <c r="E28" s="556"/>
      <c r="F28" s="556"/>
      <c r="G28" s="551" t="s">
        <v>500</v>
      </c>
      <c r="H28" s="551"/>
      <c r="I28" s="551" t="s">
        <v>500</v>
      </c>
      <c r="J28" s="551"/>
      <c r="K28" s="551" t="s">
        <v>500</v>
      </c>
      <c r="L28" s="551"/>
      <c r="M28" s="551" t="s">
        <v>500</v>
      </c>
      <c r="N28" s="551"/>
      <c r="O28" s="551" t="s">
        <v>500</v>
      </c>
      <c r="P28" s="551"/>
      <c r="Q28" s="551" t="s">
        <v>500</v>
      </c>
      <c r="R28" s="551"/>
      <c r="T28" s="12"/>
    </row>
    <row r="29" spans="1:20" ht="62.45" customHeight="1" x14ac:dyDescent="0.25">
      <c r="A29" s="12"/>
      <c r="C29" s="557" t="s">
        <v>415</v>
      </c>
      <c r="D29" s="558" t="s">
        <v>416</v>
      </c>
      <c r="E29" s="559" t="s">
        <v>509</v>
      </c>
      <c r="F29" s="558" t="s">
        <v>417</v>
      </c>
      <c r="G29" s="542"/>
      <c r="H29" s="543"/>
      <c r="I29" s="542"/>
      <c r="J29" s="543"/>
      <c r="K29" s="542"/>
      <c r="L29" s="543"/>
      <c r="M29" s="542"/>
      <c r="N29" s="543"/>
      <c r="O29" s="542"/>
      <c r="P29" s="543"/>
      <c r="Q29" s="542"/>
      <c r="R29" s="543"/>
      <c r="T29" s="12"/>
    </row>
    <row r="30" spans="1:20" ht="52.15" customHeight="1" x14ac:dyDescent="0.25">
      <c r="A30" s="12"/>
      <c r="C30" s="557"/>
      <c r="D30" s="558"/>
      <c r="E30" s="560"/>
      <c r="F30" s="558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5" t="s">
        <v>498</v>
      </c>
      <c r="D44" s="556"/>
      <c r="E44" s="556"/>
      <c r="F44" s="556"/>
      <c r="G44" s="551" t="s">
        <v>500</v>
      </c>
      <c r="H44" s="551"/>
      <c r="I44" s="551" t="s">
        <v>500</v>
      </c>
      <c r="J44" s="551"/>
      <c r="K44" s="551" t="s">
        <v>500</v>
      </c>
      <c r="L44" s="551"/>
      <c r="M44" s="551" t="s">
        <v>500</v>
      </c>
      <c r="N44" s="551"/>
      <c r="O44" s="551" t="s">
        <v>500</v>
      </c>
      <c r="P44" s="551"/>
      <c r="Q44" s="551" t="s">
        <v>500</v>
      </c>
      <c r="R44" s="551"/>
      <c r="T44" s="12"/>
    </row>
    <row r="45" spans="1:20" ht="62.45" customHeight="1" x14ac:dyDescent="0.25">
      <c r="A45" s="12"/>
      <c r="C45" s="557" t="s">
        <v>415</v>
      </c>
      <c r="D45" s="558" t="s">
        <v>416</v>
      </c>
      <c r="E45" s="559" t="s">
        <v>508</v>
      </c>
      <c r="F45" s="558" t="s">
        <v>417</v>
      </c>
      <c r="G45" s="542"/>
      <c r="H45" s="543"/>
      <c r="I45" s="542"/>
      <c r="J45" s="543"/>
      <c r="K45" s="542"/>
      <c r="L45" s="543"/>
      <c r="M45" s="542"/>
      <c r="N45" s="543"/>
      <c r="O45" s="542"/>
      <c r="P45" s="543"/>
      <c r="Q45" s="542"/>
      <c r="R45" s="543"/>
      <c r="T45" s="12"/>
    </row>
    <row r="46" spans="1:20" ht="59.45" customHeight="1" x14ac:dyDescent="0.25">
      <c r="A46" s="12"/>
      <c r="C46" s="557"/>
      <c r="D46" s="558"/>
      <c r="E46" s="560"/>
      <c r="F46" s="558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Gerai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Gerai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5" t="s">
        <v>499</v>
      </c>
      <c r="D56" s="556"/>
      <c r="E56" s="556"/>
      <c r="F56" s="556"/>
      <c r="G56" s="551" t="s">
        <v>500</v>
      </c>
      <c r="H56" s="551"/>
      <c r="I56" s="551" t="s">
        <v>500</v>
      </c>
      <c r="J56" s="551"/>
      <c r="K56" s="551" t="s">
        <v>500</v>
      </c>
      <c r="L56" s="551"/>
      <c r="M56" s="551" t="s">
        <v>500</v>
      </c>
      <c r="N56" s="551"/>
      <c r="O56" s="551" t="s">
        <v>500</v>
      </c>
      <c r="P56" s="551"/>
      <c r="Q56" s="551" t="s">
        <v>500</v>
      </c>
      <c r="R56" s="551"/>
      <c r="T56" s="12"/>
    </row>
    <row r="57" spans="1:20" ht="70.150000000000006" customHeight="1" x14ac:dyDescent="0.25">
      <c r="A57" s="12"/>
      <c r="C57" s="557" t="s">
        <v>415</v>
      </c>
      <c r="D57" s="558" t="s">
        <v>416</v>
      </c>
      <c r="E57" s="559" t="s">
        <v>507</v>
      </c>
      <c r="F57" s="558" t="s">
        <v>417</v>
      </c>
      <c r="G57" s="542"/>
      <c r="H57" s="543"/>
      <c r="I57" s="542"/>
      <c r="J57" s="543"/>
      <c r="K57" s="542"/>
      <c r="L57" s="543"/>
      <c r="M57" s="542"/>
      <c r="N57" s="543"/>
      <c r="O57" s="542"/>
      <c r="P57" s="543"/>
      <c r="Q57" s="542"/>
      <c r="R57" s="543"/>
      <c r="T57" s="12"/>
    </row>
    <row r="58" spans="1:20" ht="55.9" customHeight="1" x14ac:dyDescent="0.25">
      <c r="A58" s="12"/>
      <c r="C58" s="557"/>
      <c r="D58" s="558"/>
      <c r="E58" s="560"/>
      <c r="F58" s="558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Gerai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Gerai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44"/>
      <c r="I70" s="544"/>
      <c r="J70" s="545"/>
      <c r="T70" s="12"/>
    </row>
    <row r="71" spans="1:21" ht="51" customHeight="1" x14ac:dyDescent="0.25">
      <c r="A71" s="12"/>
      <c r="E71" s="387"/>
      <c r="H71" s="483"/>
      <c r="I71" s="483"/>
      <c r="J71" s="546"/>
      <c r="T71" s="12"/>
    </row>
    <row r="72" spans="1:21" x14ac:dyDescent="0.25">
      <c r="A72" s="12"/>
      <c r="E72" s="403" t="s">
        <v>243</v>
      </c>
      <c r="H72" s="547"/>
      <c r="I72" s="547"/>
      <c r="J72" s="548"/>
      <c r="T72" s="12"/>
    </row>
    <row r="73" spans="1:21" x14ac:dyDescent="0.25">
      <c r="A73" s="12"/>
      <c r="E73" s="387" t="s">
        <v>245</v>
      </c>
      <c r="H73" s="549"/>
      <c r="I73" s="549"/>
      <c r="J73" s="550"/>
      <c r="T73" s="12"/>
    </row>
    <row r="74" spans="1:21" x14ac:dyDescent="0.25">
      <c r="A74" s="12"/>
      <c r="E74" s="387" t="s">
        <v>247</v>
      </c>
      <c r="H74" s="549"/>
      <c r="I74" s="549"/>
      <c r="J74" s="550"/>
      <c r="T74" s="12"/>
    </row>
    <row r="75" spans="1:21" x14ac:dyDescent="0.25">
      <c r="A75" s="12"/>
      <c r="E75" s="387" t="s">
        <v>249</v>
      </c>
      <c r="H75" s="549"/>
      <c r="I75" s="549"/>
      <c r="J75" s="550"/>
      <c r="T75" s="12"/>
    </row>
    <row r="76" spans="1:21" x14ac:dyDescent="0.25">
      <c r="A76" s="12"/>
      <c r="E76" s="388" t="s">
        <v>399</v>
      </c>
      <c r="F76" s="389"/>
      <c r="G76" s="389"/>
      <c r="H76" s="540"/>
      <c r="I76" s="540"/>
      <c r="J76" s="541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C29:C30"/>
    <mergeCell ref="D29:D30"/>
    <mergeCell ref="F29:F30"/>
    <mergeCell ref="G29:H29"/>
    <mergeCell ref="E13:E14"/>
    <mergeCell ref="E29:E30"/>
    <mergeCell ref="G28:H28"/>
    <mergeCell ref="C28:F28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2" t="s">
        <v>378</v>
      </c>
      <c r="E2" s="563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19" t="s">
        <v>389</v>
      </c>
      <c r="C4" s="420"/>
      <c r="D4" s="420"/>
      <c r="E4" s="421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22"/>
      <c r="D6" s="422"/>
      <c r="E6" s="423"/>
      <c r="M6" s="40"/>
      <c r="N6" s="40"/>
    </row>
    <row r="7" spans="2:15" x14ac:dyDescent="0.2">
      <c r="B7" s="147" t="s">
        <v>10</v>
      </c>
      <c r="C7" s="410" t="str">
        <f>IFERROR(VLOOKUP(C6,$K$2:$M$5,3,FALSE),"")</f>
        <v/>
      </c>
      <c r="D7" s="410"/>
      <c r="E7" s="411"/>
      <c r="M7" s="40"/>
      <c r="N7" s="40"/>
      <c r="O7" s="40"/>
    </row>
    <row r="8" spans="2:15" x14ac:dyDescent="0.2">
      <c r="B8" s="148" t="s">
        <v>14</v>
      </c>
      <c r="C8" s="410" t="str">
        <f>IFERROR(VLOOKUP(C6,$K$2:$L$5,2,FALSE),"")</f>
        <v/>
      </c>
      <c r="D8" s="410"/>
      <c r="E8" s="411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12"/>
      <c r="D10" s="412"/>
      <c r="E10" s="413"/>
    </row>
    <row r="11" spans="2:15" ht="12" customHeight="1" x14ac:dyDescent="0.2">
      <c r="B11" s="148" t="s">
        <v>30</v>
      </c>
      <c r="C11" s="414"/>
      <c r="D11" s="414"/>
      <c r="E11" s="415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16" t="s">
        <v>37</v>
      </c>
      <c r="D13" s="417"/>
      <c r="E13" s="418"/>
    </row>
    <row r="14" spans="2:15" ht="12" customHeight="1" x14ac:dyDescent="0.2">
      <c r="B14" s="148" t="s">
        <v>41</v>
      </c>
      <c r="C14" s="445" t="s">
        <v>359</v>
      </c>
      <c r="D14" s="445"/>
      <c r="E14" s="150" t="s">
        <v>43</v>
      </c>
    </row>
    <row r="15" spans="2:15" ht="12" customHeight="1" x14ac:dyDescent="0.2">
      <c r="B15" s="151" t="s">
        <v>47</v>
      </c>
      <c r="C15" s="446"/>
      <c r="D15" s="561"/>
      <c r="E15" s="152"/>
      <c r="M15" s="40"/>
      <c r="N15" s="40"/>
    </row>
    <row r="16" spans="2:15" ht="12" customHeight="1" x14ac:dyDescent="0.2">
      <c r="B16" s="151" t="s">
        <v>51</v>
      </c>
      <c r="C16" s="446"/>
      <c r="D16" s="561"/>
      <c r="E16" s="152"/>
      <c r="O16" s="40"/>
    </row>
    <row r="17" spans="2:15" ht="12" customHeight="1" x14ac:dyDescent="0.2">
      <c r="B17" s="151" t="s">
        <v>55</v>
      </c>
      <c r="C17" s="446"/>
      <c r="D17" s="561"/>
      <c r="E17" s="152"/>
      <c r="M17" s="40"/>
      <c r="N17" s="40"/>
    </row>
    <row r="18" spans="2:15" ht="12" customHeight="1" x14ac:dyDescent="0.2">
      <c r="B18" s="151" t="s">
        <v>58</v>
      </c>
      <c r="C18" s="446"/>
      <c r="D18" s="561"/>
      <c r="E18" s="152"/>
      <c r="M18" s="40"/>
      <c r="N18" s="40"/>
      <c r="O18" s="40"/>
    </row>
    <row r="19" spans="2:15" ht="12" customHeight="1" x14ac:dyDescent="0.2">
      <c r="B19" s="151" t="s">
        <v>61</v>
      </c>
      <c r="C19" s="446"/>
      <c r="D19" s="561"/>
      <c r="E19" s="152"/>
      <c r="M19" s="40"/>
      <c r="N19" s="40"/>
      <c r="O19" s="40"/>
    </row>
    <row r="20" spans="2:15" ht="12" customHeight="1" x14ac:dyDescent="0.2">
      <c r="B20" s="151" t="s">
        <v>75</v>
      </c>
      <c r="C20" s="449" t="s">
        <v>76</v>
      </c>
      <c r="D20" s="450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3" t="s">
        <v>87</v>
      </c>
      <c r="D24" s="443"/>
      <c r="E24" s="444"/>
      <c r="O24" s="40"/>
    </row>
    <row r="25" spans="2:15" x14ac:dyDescent="0.2">
      <c r="B25" s="159"/>
      <c r="C25" s="435"/>
      <c r="D25" s="435"/>
      <c r="E25" s="436"/>
      <c r="M25" s="40"/>
      <c r="N25" s="40"/>
      <c r="O25" s="40"/>
    </row>
    <row r="26" spans="2:15" x14ac:dyDescent="0.2">
      <c r="B26" s="159"/>
      <c r="C26" s="437" t="s">
        <v>93</v>
      </c>
      <c r="D26" s="437"/>
      <c r="E26" s="438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3" t="s">
        <v>391</v>
      </c>
      <c r="D42" s="443"/>
      <c r="E42" s="444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4" t="s">
        <v>391</v>
      </c>
      <c r="D90" s="564"/>
      <c r="E90" s="565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43" t="s">
        <v>391</v>
      </c>
      <c r="D106" s="443"/>
      <c r="E106" s="444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33"/>
      <c r="D108" s="433"/>
      <c r="E108" s="434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6"/>
      <c r="D113" s="412"/>
      <c r="E113" s="413"/>
    </row>
    <row r="114" spans="2:5" x14ac:dyDescent="0.2">
      <c r="B114" s="159" t="s">
        <v>247</v>
      </c>
      <c r="C114" s="441"/>
      <c r="D114" s="441"/>
      <c r="E114" s="442"/>
    </row>
    <row r="115" spans="2:5" ht="24" x14ac:dyDescent="0.2">
      <c r="B115" s="208" t="s">
        <v>249</v>
      </c>
      <c r="C115" s="429"/>
      <c r="D115" s="429"/>
      <c r="E115" s="430"/>
    </row>
    <row r="116" spans="2:5" ht="24" x14ac:dyDescent="0.2">
      <c r="B116" s="209" t="s">
        <v>251</v>
      </c>
      <c r="C116" s="431"/>
      <c r="D116" s="431"/>
      <c r="E116" s="432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Irenos</cp:lastModifiedBy>
  <cp:revision/>
  <cp:lastPrinted>2023-04-18T07:18:38Z</cp:lastPrinted>
  <dcterms:created xsi:type="dcterms:W3CDTF">2014-03-24T16:58:47Z</dcterms:created>
  <dcterms:modified xsi:type="dcterms:W3CDTF">2023-04-18T07:48:17Z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